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25"/>
  </bookViews>
  <sheets>
    <sheet name="Monthly (A)" sheetId="1" r:id="rId1"/>
    <sheet name="Monthly(B)" sheetId="4" r:id="rId2"/>
    <sheet name="Annual (A+B)" sheetId="11" r:id="rId3"/>
  </sheets>
  <definedNames>
    <definedName name="_xlnm.Print_Area" localSheetId="1">'Monthly(B)'!$A$1:$E$25</definedName>
    <definedName name="_xlnm.Print_Titles" localSheetId="0">'Monthly (A)'!$3:$3</definedName>
  </definedNames>
  <calcPr calcId="152511"/>
</workbook>
</file>

<file path=xl/calcChain.xml><?xml version="1.0" encoding="utf-8"?>
<calcChain xmlns="http://schemas.openxmlformats.org/spreadsheetml/2006/main">
  <c r="C38" i="1" l="1"/>
  <c r="D22" i="1"/>
  <c r="D12" i="1"/>
  <c r="C24" i="1" l="1"/>
  <c r="C18" i="1"/>
  <c r="C9" i="1"/>
  <c r="E17" i="4"/>
  <c r="E35" i="1"/>
  <c r="E33" i="1"/>
  <c r="E22" i="1"/>
  <c r="E23" i="1"/>
  <c r="E24" i="1"/>
  <c r="E19" i="1"/>
  <c r="E20" i="1"/>
  <c r="E17" i="1"/>
  <c r="E40" i="1"/>
  <c r="E41" i="1"/>
  <c r="E15" i="1"/>
  <c r="E6" i="1"/>
  <c r="E5" i="1"/>
  <c r="C7" i="1"/>
  <c r="E42" i="1"/>
  <c r="C25" i="1" l="1"/>
  <c r="D7" i="1"/>
  <c r="E7" i="1" s="1"/>
  <c r="E30" i="1" l="1"/>
  <c r="E34" i="1"/>
  <c r="C23" i="4"/>
  <c r="E14" i="1"/>
  <c r="E6" i="4"/>
  <c r="E7" i="4"/>
  <c r="E11" i="4"/>
  <c r="E12" i="4"/>
  <c r="E16" i="4"/>
  <c r="E18" i="4"/>
  <c r="E19" i="4"/>
  <c r="E20" i="4"/>
  <c r="E21" i="4"/>
  <c r="E22" i="4"/>
  <c r="E9" i="1"/>
  <c r="E10" i="1"/>
  <c r="E11" i="1"/>
  <c r="E13" i="1"/>
  <c r="E16" i="1"/>
  <c r="E18" i="1"/>
  <c r="E21" i="1"/>
  <c r="E27" i="1"/>
  <c r="E31" i="1"/>
  <c r="E32" i="1"/>
  <c r="E36" i="1"/>
  <c r="E37" i="1"/>
  <c r="E38" i="1"/>
  <c r="C13" i="4"/>
  <c r="J6" i="11" s="1"/>
  <c r="C28" i="1"/>
  <c r="C7" i="11" s="1"/>
  <c r="C5" i="11"/>
  <c r="C8" i="4"/>
  <c r="J5" i="11" s="1"/>
  <c r="C43" i="1"/>
  <c r="J7" i="11" l="1"/>
  <c r="J9" i="11" s="1"/>
  <c r="J12" i="11" s="1"/>
  <c r="C25" i="4"/>
  <c r="C8" i="11"/>
  <c r="C45" i="1"/>
  <c r="E12" i="1"/>
  <c r="D23" i="4"/>
  <c r="D8" i="4"/>
  <c r="D28" i="1"/>
  <c r="D25" i="1"/>
  <c r="D5" i="11"/>
  <c r="C6" i="11"/>
  <c r="C10" i="11" s="1"/>
  <c r="B13" i="11" s="1"/>
  <c r="D13" i="4"/>
  <c r="E10" i="4"/>
  <c r="E5" i="4"/>
  <c r="D6" i="11" l="1"/>
  <c r="E6" i="11" s="1"/>
  <c r="E8" i="4"/>
  <c r="D25" i="4"/>
  <c r="E25" i="4" s="1"/>
  <c r="K5" i="11"/>
  <c r="L5" i="11" s="1"/>
  <c r="E25" i="1"/>
  <c r="E28" i="1"/>
  <c r="D7" i="11"/>
  <c r="E7" i="11" s="1"/>
  <c r="E5" i="11"/>
  <c r="E13" i="4"/>
  <c r="K6" i="11"/>
  <c r="L6" i="11" s="1"/>
  <c r="E23" i="4"/>
  <c r="K7" i="11"/>
  <c r="L7" i="11" l="1"/>
  <c r="K9" i="11"/>
  <c r="K12" i="11" s="1"/>
  <c r="L9" i="11" l="1"/>
  <c r="L12" i="11"/>
  <c r="D43" i="1"/>
  <c r="D8" i="11" l="1"/>
  <c r="D10" i="11" s="1"/>
  <c r="E10" i="11" s="1"/>
  <c r="D45" i="1"/>
  <c r="E45" i="1" s="1"/>
  <c r="E43" i="1"/>
  <c r="E8" i="11" l="1"/>
  <c r="C13" i="11"/>
  <c r="D13" i="11" s="1"/>
</calcChain>
</file>

<file path=xl/sharedStrings.xml><?xml version="1.0" encoding="utf-8"?>
<sst xmlns="http://schemas.openxmlformats.org/spreadsheetml/2006/main" count="172" uniqueCount="148">
  <si>
    <t>FMR code</t>
  </si>
  <si>
    <t>Activity</t>
  </si>
  <si>
    <t>Budget alloted</t>
  </si>
  <si>
    <t>Total Expenditure</t>
  </si>
  <si>
    <t>% of expenditure</t>
  </si>
  <si>
    <t>MATERNAL HEALTH</t>
  </si>
  <si>
    <t>Total</t>
  </si>
  <si>
    <t>FAMILY PLANNING</t>
  </si>
  <si>
    <t>A.3.1.1</t>
  </si>
  <si>
    <t>A.3.1.2</t>
  </si>
  <si>
    <t>Female Sterlisation camps</t>
  </si>
  <si>
    <t>A.3.1.3</t>
  </si>
  <si>
    <t>A.3.1.4</t>
  </si>
  <si>
    <t>Compensation for female Ster.</t>
  </si>
  <si>
    <t>Compensation for male Ster./NSV</t>
  </si>
  <si>
    <t>A.3.3</t>
  </si>
  <si>
    <t>IUD camps</t>
  </si>
  <si>
    <t>A.1</t>
  </si>
  <si>
    <t>A.3</t>
  </si>
  <si>
    <t>A.8</t>
  </si>
  <si>
    <t>INFRASTRUCTURE &amp; HUMAN RESOURCE (except AYUSH)</t>
  </si>
  <si>
    <t>A .9</t>
  </si>
  <si>
    <t>TRAINING</t>
  </si>
  <si>
    <t>GRAND TOTAL</t>
  </si>
  <si>
    <t>B 1</t>
  </si>
  <si>
    <t>ASHA</t>
  </si>
  <si>
    <t>B 10</t>
  </si>
  <si>
    <t>IEC - BCC</t>
  </si>
  <si>
    <t>B 16</t>
  </si>
  <si>
    <t>PROCUREMENT</t>
  </si>
  <si>
    <t>Part -A</t>
  </si>
  <si>
    <t>Part -B</t>
  </si>
  <si>
    <t>Expenditure</t>
  </si>
  <si>
    <t>Grand Total</t>
  </si>
  <si>
    <t>MTP services at health facilities</t>
  </si>
  <si>
    <t>A.3.2.1</t>
  </si>
  <si>
    <t>World population Fortnight</t>
  </si>
  <si>
    <t>Family Planning Counsellor</t>
  </si>
  <si>
    <t>MTP (Safe Abortion) training</t>
  </si>
  <si>
    <t>A.9.3.5.2</t>
  </si>
  <si>
    <t>A.9.3.5.3</t>
  </si>
  <si>
    <t>RTI/STI training for Lab tech.</t>
  </si>
  <si>
    <t>RTI /STI training for MO</t>
  </si>
  <si>
    <t>PPIUCD training</t>
  </si>
  <si>
    <t>MVA kit for safe abortion</t>
  </si>
  <si>
    <t>Main head</t>
  </si>
  <si>
    <t>Alloted budget</t>
  </si>
  <si>
    <t>% of  exp.</t>
  </si>
  <si>
    <t>Family planning</t>
  </si>
  <si>
    <t>Part A (RCH)</t>
  </si>
  <si>
    <t>Part B (Additionalities)</t>
  </si>
  <si>
    <t>Colour code</t>
  </si>
  <si>
    <t xml:space="preserve">0 -20%  </t>
  </si>
  <si>
    <t xml:space="preserve">20 -40% </t>
  </si>
  <si>
    <t xml:space="preserve">40 - 60% </t>
  </si>
  <si>
    <t xml:space="preserve">60 - 80% </t>
  </si>
  <si>
    <t xml:space="preserve">80 - 100% </t>
  </si>
  <si>
    <t>Minilap training</t>
  </si>
  <si>
    <t>FMR</t>
  </si>
  <si>
    <t>A 1</t>
  </si>
  <si>
    <t>A 3</t>
  </si>
  <si>
    <t>A 8</t>
  </si>
  <si>
    <t>A 9</t>
  </si>
  <si>
    <t>Available Fund</t>
  </si>
  <si>
    <t>% of exp.</t>
  </si>
  <si>
    <t>Available fund</t>
  </si>
  <si>
    <t>% of Exp.</t>
  </si>
  <si>
    <t>A 1.1.1</t>
  </si>
  <si>
    <t>A.1.5.6</t>
  </si>
  <si>
    <t>Districtlevel Meeting of MTP</t>
  </si>
  <si>
    <t>Male sterlization / NSV camps</t>
  </si>
  <si>
    <t>A.3.2.2</t>
  </si>
  <si>
    <t>A.3.2.3</t>
  </si>
  <si>
    <t>Regional Training Center (RTC)</t>
  </si>
  <si>
    <t>Incentive for PPIUCD service providers</t>
  </si>
  <si>
    <t>A.3.2.5</t>
  </si>
  <si>
    <t>Orientation on FP schemes (HDC/ PTK/ ESB) - Pre Registration</t>
  </si>
  <si>
    <t>A.3.2.6</t>
  </si>
  <si>
    <t>Dissemination of FP manuals</t>
  </si>
  <si>
    <t>Bihar</t>
  </si>
  <si>
    <t>POL for Family Planning</t>
  </si>
  <si>
    <t>A.3.5.1</t>
  </si>
  <si>
    <t>QAC meeting</t>
  </si>
  <si>
    <t>A.3.5.2</t>
  </si>
  <si>
    <t>FP review meeting</t>
  </si>
  <si>
    <t>A.3.5.4</t>
  </si>
  <si>
    <t>A.3.5.5.1</t>
  </si>
  <si>
    <t>Printing of FP manuals</t>
  </si>
  <si>
    <t>A.3.5.5.3</t>
  </si>
  <si>
    <t>Clinical outreach (RPMU)</t>
  </si>
  <si>
    <t>A.3.6</t>
  </si>
  <si>
    <t>FPIS (Family Planning Indeminity Scheme)</t>
  </si>
  <si>
    <t>A.9.3.4.2</t>
  </si>
  <si>
    <t>A.9.6.1.2</t>
  </si>
  <si>
    <t>Laproscopic training</t>
  </si>
  <si>
    <t>A.9.6.2.2</t>
  </si>
  <si>
    <t>A.9.6.3.2</t>
  </si>
  <si>
    <t>NSV training</t>
  </si>
  <si>
    <t xml:space="preserve">A.9.6.4.3 </t>
  </si>
  <si>
    <t>IUD insertion training (AYUSH)</t>
  </si>
  <si>
    <t>A.9.6.4.5</t>
  </si>
  <si>
    <t>IUD insertion training (SN/ANM) - HLFPPT</t>
  </si>
  <si>
    <t>A.9.6.5.4</t>
  </si>
  <si>
    <t>A.9.6.6.1</t>
  </si>
  <si>
    <t>Onsite training of PPIUCD</t>
  </si>
  <si>
    <t>A.9.6.6.2</t>
  </si>
  <si>
    <t>PPS/ Minilap refresher training</t>
  </si>
  <si>
    <t>A.9.6.7</t>
  </si>
  <si>
    <t>Contraceptives update seminar</t>
  </si>
  <si>
    <t>A.9.6.8</t>
  </si>
  <si>
    <t>FPC training</t>
  </si>
  <si>
    <t>B.1.1.3.3.1</t>
  </si>
  <si>
    <t>Incentive for PPIUCD</t>
  </si>
  <si>
    <t>B.1.1.3.3.2</t>
  </si>
  <si>
    <t>Ensuring Spacing of Birth (Spacing)</t>
  </si>
  <si>
    <t>B.1.1.3.3.3</t>
  </si>
  <si>
    <t>Ensuring Spacing of Birth (Limiting)</t>
  </si>
  <si>
    <t>B.10.3.3.1</t>
  </si>
  <si>
    <t>Mass media (Tv, radio, newspaper, wall painting)</t>
  </si>
  <si>
    <t>B.10.3.3.2</t>
  </si>
  <si>
    <t>IPC (Poster)</t>
  </si>
  <si>
    <t>B.10.7.3</t>
  </si>
  <si>
    <t>Printing of IUCD cards</t>
  </si>
  <si>
    <t>B.16.1.1.2</t>
  </si>
  <si>
    <t>B.16.1.3.1</t>
  </si>
  <si>
    <t>NSV kits</t>
  </si>
  <si>
    <t>B.16.1.3.2</t>
  </si>
  <si>
    <t>IUCD kits</t>
  </si>
  <si>
    <t>B.16.1.3.3</t>
  </si>
  <si>
    <t>Minilap kits</t>
  </si>
  <si>
    <t>B.16.1.3.4</t>
  </si>
  <si>
    <t>Laproscope</t>
  </si>
  <si>
    <t>B.16.1.3.5</t>
  </si>
  <si>
    <t>PPIUCD foreceps</t>
  </si>
  <si>
    <t>A.8.1.7.5.1</t>
  </si>
  <si>
    <t>(F Y 2015-16)</t>
  </si>
  <si>
    <t xml:space="preserve">Analysis of Expenditure </t>
  </si>
  <si>
    <t>Training (FP + RTI/STI)</t>
  </si>
  <si>
    <t>Infrastructure &amp; HR (FP)</t>
  </si>
  <si>
    <t>ASHA (FP)</t>
  </si>
  <si>
    <t>IEC / BCC (FP)</t>
  </si>
  <si>
    <t>Procurement (FP &amp; MTP)</t>
  </si>
  <si>
    <t>Maternal Health        (MTP- YUKTI)</t>
  </si>
  <si>
    <t>SHS Bihar (Family Planning Cell + MTP + RTI/STI)</t>
  </si>
  <si>
    <t>MMA kit for safe abortion</t>
  </si>
  <si>
    <t>A.9.6.9</t>
  </si>
  <si>
    <t>April - march. (2015-16)</t>
  </si>
  <si>
    <t>April - March. (2015-16)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</si>
</sst>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/>
    <xf numFmtId="0" fontId="0" fillId="0" borderId="2" xfId="0" applyFill="1" applyBorder="1"/>
    <xf numFmtId="0" fontId="1" fillId="0" borderId="2" xfId="0" applyFont="1" applyFill="1" applyBorder="1"/>
    <xf numFmtId="0" fontId="0" fillId="2" borderId="0" xfId="0" applyFill="1"/>
    <xf numFmtId="0" fontId="0" fillId="3" borderId="0" xfId="0" applyFill="1"/>
    <xf numFmtId="0" fontId="0" fillId="6" borderId="0" xfId="0" applyFill="1"/>
    <xf numFmtId="0" fontId="0" fillId="4" borderId="0" xfId="0" applyFill="1"/>
    <xf numFmtId="0" fontId="0" fillId="5" borderId="0" xfId="0" applyFill="1"/>
    <xf numFmtId="0" fontId="4" fillId="7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/>
    <xf numFmtId="2" fontId="1" fillId="5" borderId="2" xfId="0" applyNumberFormat="1" applyFont="1" applyFill="1" applyBorder="1" applyAlignment="1">
      <alignment horizontal="center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26"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J10" sqref="J10"/>
    </sheetView>
  </sheetViews>
  <sheetFormatPr defaultRowHeight="15" x14ac:dyDescent="0.25"/>
  <cols>
    <col min="1" max="1" width="9.42578125" style="14" customWidth="1"/>
    <col min="2" max="2" width="30.7109375" style="14" customWidth="1"/>
    <col min="3" max="3" width="13.7109375" style="14" customWidth="1"/>
    <col min="4" max="5" width="12" style="14" customWidth="1"/>
    <col min="6" max="16384" width="9.140625" style="14"/>
  </cols>
  <sheetData>
    <row r="1" spans="1:5" ht="18.75" x14ac:dyDescent="0.3">
      <c r="A1" s="19" t="s">
        <v>79</v>
      </c>
      <c r="B1" s="63" t="s">
        <v>136</v>
      </c>
      <c r="C1" s="63"/>
      <c r="D1" s="52" t="s">
        <v>30</v>
      </c>
      <c r="E1" s="38"/>
    </row>
    <row r="2" spans="1:5" x14ac:dyDescent="0.25">
      <c r="B2" s="54" t="s">
        <v>146</v>
      </c>
      <c r="E2" s="38"/>
    </row>
    <row r="3" spans="1:5" ht="30" x14ac:dyDescent="0.25">
      <c r="A3" s="15" t="s">
        <v>0</v>
      </c>
      <c r="B3" s="15" t="s">
        <v>1</v>
      </c>
      <c r="C3" s="15" t="s">
        <v>2</v>
      </c>
      <c r="D3" s="20" t="s">
        <v>3</v>
      </c>
      <c r="E3" s="47" t="s">
        <v>4</v>
      </c>
    </row>
    <row r="4" spans="1:5" x14ac:dyDescent="0.25">
      <c r="A4" s="17" t="s">
        <v>17</v>
      </c>
      <c r="B4" s="16" t="s">
        <v>5</v>
      </c>
      <c r="C4" s="15"/>
      <c r="D4" s="15">
        <v>-141.85</v>
      </c>
      <c r="E4" s="48"/>
    </row>
    <row r="5" spans="1:5" x14ac:dyDescent="0.25">
      <c r="A5" s="15" t="s">
        <v>67</v>
      </c>
      <c r="B5" s="15" t="s">
        <v>34</v>
      </c>
      <c r="C5" s="15">
        <v>20001000</v>
      </c>
      <c r="D5" s="15">
        <v>13755280</v>
      </c>
      <c r="E5" s="49">
        <f>D5/C5*100</f>
        <v>68.772961351932409</v>
      </c>
    </row>
    <row r="6" spans="1:5" x14ac:dyDescent="0.25">
      <c r="A6" s="15" t="s">
        <v>68</v>
      </c>
      <c r="B6" s="15" t="s">
        <v>69</v>
      </c>
      <c r="C6" s="15">
        <v>380000</v>
      </c>
      <c r="D6" s="15">
        <v>18915</v>
      </c>
      <c r="E6" s="49">
        <f>D6/C6*100</f>
        <v>4.977631578947368</v>
      </c>
    </row>
    <row r="7" spans="1:5" x14ac:dyDescent="0.25">
      <c r="A7" s="15"/>
      <c r="B7" s="21" t="s">
        <v>6</v>
      </c>
      <c r="C7" s="23">
        <f t="shared" ref="C7:D7" si="0">SUM(C5:C6)</f>
        <v>20381000</v>
      </c>
      <c r="D7" s="23">
        <f t="shared" si="0"/>
        <v>13774195</v>
      </c>
      <c r="E7" s="49">
        <f>D7/C7*100</f>
        <v>67.583509150679561</v>
      </c>
    </row>
    <row r="8" spans="1:5" x14ac:dyDescent="0.25">
      <c r="A8" s="17" t="s">
        <v>18</v>
      </c>
      <c r="B8" s="16" t="s">
        <v>7</v>
      </c>
      <c r="C8" s="15"/>
      <c r="D8" s="15"/>
      <c r="E8" s="49"/>
    </row>
    <row r="9" spans="1:5" x14ac:dyDescent="0.25">
      <c r="A9" s="15" t="s">
        <v>8</v>
      </c>
      <c r="B9" s="15" t="s">
        <v>10</v>
      </c>
      <c r="C9" s="15">
        <f>28375000+5000000</f>
        <v>33375000</v>
      </c>
      <c r="D9" s="15">
        <v>26802711</v>
      </c>
      <c r="E9" s="49">
        <f t="shared" ref="E9:E18" si="1">D9/C9*100</f>
        <v>80.307748314606741</v>
      </c>
    </row>
    <row r="10" spans="1:5" x14ac:dyDescent="0.25">
      <c r="A10" s="22" t="s">
        <v>9</v>
      </c>
      <c r="B10" s="15" t="s">
        <v>70</v>
      </c>
      <c r="C10" s="15">
        <v>750000</v>
      </c>
      <c r="D10" s="15">
        <v>1176062</v>
      </c>
      <c r="E10" s="49">
        <f t="shared" si="1"/>
        <v>156.80826666666667</v>
      </c>
    </row>
    <row r="11" spans="1:5" x14ac:dyDescent="0.25">
      <c r="A11" s="22" t="s">
        <v>11</v>
      </c>
      <c r="B11" s="15" t="s">
        <v>13</v>
      </c>
      <c r="C11" s="15">
        <v>1035500000</v>
      </c>
      <c r="D11" s="15">
        <v>797057258</v>
      </c>
      <c r="E11" s="49">
        <f t="shared" si="1"/>
        <v>76.973177981651375</v>
      </c>
    </row>
    <row r="12" spans="1:5" x14ac:dyDescent="0.25">
      <c r="A12" s="22" t="s">
        <v>12</v>
      </c>
      <c r="B12" s="15" t="s">
        <v>14</v>
      </c>
      <c r="C12" s="15">
        <v>17550000</v>
      </c>
      <c r="D12" s="15">
        <f>7166121+3890</f>
        <v>7170011</v>
      </c>
      <c r="E12" s="49">
        <f t="shared" si="1"/>
        <v>40.854763532763535</v>
      </c>
    </row>
    <row r="13" spans="1:5" ht="19.5" customHeight="1" x14ac:dyDescent="0.25">
      <c r="A13" s="22" t="s">
        <v>35</v>
      </c>
      <c r="B13" s="20" t="s">
        <v>16</v>
      </c>
      <c r="C13" s="15">
        <v>801000</v>
      </c>
      <c r="D13" s="15">
        <v>286713</v>
      </c>
      <c r="E13" s="49">
        <f t="shared" si="1"/>
        <v>35.794382022471908</v>
      </c>
    </row>
    <row r="14" spans="1:5" ht="19.5" customHeight="1" x14ac:dyDescent="0.25">
      <c r="A14" s="22" t="s">
        <v>71</v>
      </c>
      <c r="B14" s="20" t="s">
        <v>73</v>
      </c>
      <c r="C14" s="15">
        <v>5000000</v>
      </c>
      <c r="D14" s="15">
        <v>4961664</v>
      </c>
      <c r="E14" s="49">
        <f t="shared" si="1"/>
        <v>99.233280000000008</v>
      </c>
    </row>
    <row r="15" spans="1:5" ht="30" customHeight="1" x14ac:dyDescent="0.25">
      <c r="A15" s="22" t="s">
        <v>72</v>
      </c>
      <c r="B15" s="20" t="s">
        <v>74</v>
      </c>
      <c r="C15" s="15">
        <v>15000000</v>
      </c>
      <c r="D15" s="15">
        <v>11446952</v>
      </c>
      <c r="E15" s="49">
        <f t="shared" si="1"/>
        <v>76.31301333333333</v>
      </c>
    </row>
    <row r="16" spans="1:5" ht="26.25" customHeight="1" x14ac:dyDescent="0.25">
      <c r="A16" s="22" t="s">
        <v>75</v>
      </c>
      <c r="B16" s="20" t="s">
        <v>76</v>
      </c>
      <c r="C16" s="15">
        <v>950000</v>
      </c>
      <c r="D16" s="15">
        <v>254152</v>
      </c>
      <c r="E16" s="49">
        <f t="shared" si="1"/>
        <v>26.752842105263159</v>
      </c>
    </row>
    <row r="17" spans="1:5" ht="26.25" customHeight="1" x14ac:dyDescent="0.25">
      <c r="A17" s="22" t="s">
        <v>77</v>
      </c>
      <c r="B17" s="20" t="s">
        <v>78</v>
      </c>
      <c r="C17" s="15">
        <v>380000</v>
      </c>
      <c r="D17" s="15">
        <v>169396</v>
      </c>
      <c r="E17" s="49">
        <f t="shared" si="1"/>
        <v>44.577894736842104</v>
      </c>
    </row>
    <row r="18" spans="1:5" x14ac:dyDescent="0.25">
      <c r="A18" s="22" t="s">
        <v>15</v>
      </c>
      <c r="B18" s="15" t="s">
        <v>80</v>
      </c>
      <c r="C18" s="15">
        <f>4124000+200000</f>
        <v>4324000</v>
      </c>
      <c r="D18" s="15">
        <v>2145867</v>
      </c>
      <c r="E18" s="49">
        <f t="shared" si="1"/>
        <v>49.626896392229419</v>
      </c>
    </row>
    <row r="19" spans="1:5" x14ac:dyDescent="0.25">
      <c r="A19" s="22" t="s">
        <v>81</v>
      </c>
      <c r="B19" s="15" t="s">
        <v>82</v>
      </c>
      <c r="C19" s="15">
        <v>400000</v>
      </c>
      <c r="D19" s="15">
        <v>80459</v>
      </c>
      <c r="E19" s="49">
        <f t="shared" ref="E19:E20" si="2">D19/C19*100</f>
        <v>20.114750000000001</v>
      </c>
    </row>
    <row r="20" spans="1:5" x14ac:dyDescent="0.25">
      <c r="A20" s="22" t="s">
        <v>83</v>
      </c>
      <c r="B20" s="15" t="s">
        <v>84</v>
      </c>
      <c r="C20" s="15">
        <v>660000</v>
      </c>
      <c r="D20" s="15">
        <v>505427</v>
      </c>
      <c r="E20" s="49">
        <f t="shared" si="2"/>
        <v>76.579848484848483</v>
      </c>
    </row>
    <row r="21" spans="1:5" x14ac:dyDescent="0.25">
      <c r="A21" s="22" t="s">
        <v>85</v>
      </c>
      <c r="B21" s="15" t="s">
        <v>36</v>
      </c>
      <c r="C21" s="15">
        <v>7980000</v>
      </c>
      <c r="D21" s="15">
        <v>3346463</v>
      </c>
      <c r="E21" s="49">
        <f>D21/C21*100</f>
        <v>41.93562656641604</v>
      </c>
    </row>
    <row r="22" spans="1:5" x14ac:dyDescent="0.25">
      <c r="A22" s="22" t="s">
        <v>86</v>
      </c>
      <c r="B22" s="15" t="s">
        <v>87</v>
      </c>
      <c r="C22" s="15">
        <v>2546000</v>
      </c>
      <c r="D22" s="15">
        <f>795376+3375</f>
        <v>798751</v>
      </c>
      <c r="E22" s="49">
        <f t="shared" ref="E22:E24" si="3">D22/C22*100</f>
        <v>31.372780832678711</v>
      </c>
    </row>
    <row r="23" spans="1:5" x14ac:dyDescent="0.25">
      <c r="A23" s="22" t="s">
        <v>88</v>
      </c>
      <c r="B23" s="15" t="s">
        <v>89</v>
      </c>
      <c r="C23" s="15">
        <v>4160000</v>
      </c>
      <c r="D23" s="15">
        <v>95400</v>
      </c>
      <c r="E23" s="49">
        <f t="shared" si="3"/>
        <v>2.2932692307692308</v>
      </c>
    </row>
    <row r="24" spans="1:5" ht="30" x14ac:dyDescent="0.25">
      <c r="A24" s="14" t="s">
        <v>90</v>
      </c>
      <c r="B24" s="39" t="s">
        <v>91</v>
      </c>
      <c r="C24" s="14">
        <f>5900000+4100000</f>
        <v>10000000</v>
      </c>
      <c r="D24" s="15">
        <v>2674590</v>
      </c>
      <c r="E24" s="49">
        <f t="shared" si="3"/>
        <v>26.745899999999999</v>
      </c>
    </row>
    <row r="25" spans="1:5" x14ac:dyDescent="0.25">
      <c r="A25" s="15"/>
      <c r="B25" s="17" t="s">
        <v>6</v>
      </c>
      <c r="C25" s="17">
        <f t="shared" ref="C25:D25" si="4">SUM(C9:C24)</f>
        <v>1139376000</v>
      </c>
      <c r="D25" s="17">
        <f t="shared" si="4"/>
        <v>858971876</v>
      </c>
      <c r="E25" s="49">
        <f>D25/C25*100</f>
        <v>75.389676103410991</v>
      </c>
    </row>
    <row r="26" spans="1:5" x14ac:dyDescent="0.25">
      <c r="A26" s="16" t="s">
        <v>19</v>
      </c>
      <c r="B26" s="16" t="s">
        <v>20</v>
      </c>
      <c r="C26" s="15"/>
      <c r="D26" s="15"/>
      <c r="E26" s="49"/>
    </row>
    <row r="27" spans="1:5" x14ac:dyDescent="0.25">
      <c r="A27" s="15" t="s">
        <v>134</v>
      </c>
      <c r="B27" s="20" t="s">
        <v>37</v>
      </c>
      <c r="C27" s="15">
        <v>35219000</v>
      </c>
      <c r="D27" s="15">
        <v>19293841</v>
      </c>
      <c r="E27" s="49">
        <f>D27/C27*100</f>
        <v>54.782478207785566</v>
      </c>
    </row>
    <row r="28" spans="1:5" x14ac:dyDescent="0.25">
      <c r="A28" s="15"/>
      <c r="B28" s="17" t="s">
        <v>6</v>
      </c>
      <c r="C28" s="17">
        <f t="shared" ref="C28:D28" si="5">SUM(C27:C27)</f>
        <v>35219000</v>
      </c>
      <c r="D28" s="17">
        <f t="shared" si="5"/>
        <v>19293841</v>
      </c>
      <c r="E28" s="49">
        <f>D28/C28*100</f>
        <v>54.782478207785566</v>
      </c>
    </row>
    <row r="29" spans="1:5" x14ac:dyDescent="0.25">
      <c r="A29" s="16" t="s">
        <v>21</v>
      </c>
      <c r="B29" s="16" t="s">
        <v>22</v>
      </c>
      <c r="C29" s="15"/>
      <c r="D29" s="15"/>
      <c r="E29" s="49"/>
    </row>
    <row r="30" spans="1:5" x14ac:dyDescent="0.25">
      <c r="A30" s="15" t="s">
        <v>92</v>
      </c>
      <c r="B30" s="15" t="s">
        <v>38</v>
      </c>
      <c r="C30" s="15">
        <v>2347000</v>
      </c>
      <c r="D30" s="15">
        <v>1336511</v>
      </c>
      <c r="E30" s="49">
        <f t="shared" ref="E30:E35" si="6">D30/C30*100</f>
        <v>56.945504899872176</v>
      </c>
    </row>
    <row r="31" spans="1:5" x14ac:dyDescent="0.25">
      <c r="A31" s="15" t="s">
        <v>39</v>
      </c>
      <c r="B31" s="15" t="s">
        <v>41</v>
      </c>
      <c r="C31" s="15">
        <v>600000</v>
      </c>
      <c r="D31" s="15">
        <v>199188</v>
      </c>
      <c r="E31" s="49">
        <f t="shared" si="6"/>
        <v>33.198</v>
      </c>
    </row>
    <row r="32" spans="1:5" x14ac:dyDescent="0.25">
      <c r="A32" s="15" t="s">
        <v>40</v>
      </c>
      <c r="B32" s="15" t="s">
        <v>42</v>
      </c>
      <c r="C32" s="15">
        <v>1000000</v>
      </c>
      <c r="D32" s="15">
        <v>311350</v>
      </c>
      <c r="E32" s="49">
        <f t="shared" si="6"/>
        <v>31.135000000000002</v>
      </c>
    </row>
    <row r="33" spans="1:5" x14ac:dyDescent="0.25">
      <c r="A33" s="15" t="s">
        <v>93</v>
      </c>
      <c r="B33" s="15" t="s">
        <v>94</v>
      </c>
      <c r="C33" s="15">
        <v>135000</v>
      </c>
      <c r="D33" s="15">
        <v>0</v>
      </c>
      <c r="E33" s="49">
        <f t="shared" si="6"/>
        <v>0</v>
      </c>
    </row>
    <row r="34" spans="1:5" x14ac:dyDescent="0.25">
      <c r="A34" s="15" t="s">
        <v>95</v>
      </c>
      <c r="B34" s="15" t="s">
        <v>57</v>
      </c>
      <c r="C34" s="15">
        <v>2840000</v>
      </c>
      <c r="D34" s="15">
        <v>2375045</v>
      </c>
      <c r="E34" s="49">
        <f t="shared" si="6"/>
        <v>83.62834507042254</v>
      </c>
    </row>
    <row r="35" spans="1:5" x14ac:dyDescent="0.25">
      <c r="A35" s="15" t="s">
        <v>96</v>
      </c>
      <c r="B35" s="15" t="s">
        <v>97</v>
      </c>
      <c r="C35" s="15">
        <v>164000</v>
      </c>
      <c r="D35" s="15">
        <v>133725</v>
      </c>
      <c r="E35" s="49">
        <f t="shared" si="6"/>
        <v>81.53963414634147</v>
      </c>
    </row>
    <row r="36" spans="1:5" x14ac:dyDescent="0.25">
      <c r="A36" s="15" t="s">
        <v>98</v>
      </c>
      <c r="B36" s="15" t="s">
        <v>99</v>
      </c>
      <c r="C36" s="15">
        <v>1328000</v>
      </c>
      <c r="D36" s="15">
        <v>1040465</v>
      </c>
      <c r="E36" s="49">
        <f t="shared" ref="E36:E43" si="7">D36/C36*100</f>
        <v>78.348268072289144</v>
      </c>
    </row>
    <row r="37" spans="1:5" ht="30" x14ac:dyDescent="0.25">
      <c r="A37" s="15" t="s">
        <v>100</v>
      </c>
      <c r="B37" s="20" t="s">
        <v>101</v>
      </c>
      <c r="C37" s="15">
        <v>47683000</v>
      </c>
      <c r="D37" s="15">
        <v>20000000</v>
      </c>
      <c r="E37" s="49">
        <f t="shared" si="7"/>
        <v>41.943669651657821</v>
      </c>
    </row>
    <row r="38" spans="1:5" x14ac:dyDescent="0.25">
      <c r="A38" s="15" t="s">
        <v>102</v>
      </c>
      <c r="B38" s="15" t="s">
        <v>43</v>
      </c>
      <c r="C38" s="64">
        <f>2800000+189000</f>
        <v>2989000</v>
      </c>
      <c r="D38" s="64">
        <v>2302522</v>
      </c>
      <c r="E38" s="61">
        <f t="shared" si="7"/>
        <v>77.033188357310138</v>
      </c>
    </row>
    <row r="39" spans="1:5" x14ac:dyDescent="0.25">
      <c r="A39" s="15" t="s">
        <v>103</v>
      </c>
      <c r="B39" s="15" t="s">
        <v>104</v>
      </c>
      <c r="C39" s="65"/>
      <c r="D39" s="65"/>
      <c r="E39" s="62"/>
    </row>
    <row r="40" spans="1:5" x14ac:dyDescent="0.25">
      <c r="A40" s="15" t="s">
        <v>105</v>
      </c>
      <c r="B40" s="15" t="s">
        <v>106</v>
      </c>
      <c r="C40" s="15">
        <v>540000</v>
      </c>
      <c r="D40" s="15">
        <v>430481</v>
      </c>
      <c r="E40" s="49">
        <f t="shared" si="7"/>
        <v>79.71870370370371</v>
      </c>
    </row>
    <row r="41" spans="1:5" x14ac:dyDescent="0.25">
      <c r="A41" s="15" t="s">
        <v>107</v>
      </c>
      <c r="B41" s="15" t="s">
        <v>108</v>
      </c>
      <c r="C41" s="15">
        <v>750000</v>
      </c>
      <c r="D41" s="15">
        <v>715082</v>
      </c>
      <c r="E41" s="49">
        <f t="shared" si="7"/>
        <v>95.34426666666667</v>
      </c>
    </row>
    <row r="42" spans="1:5" x14ac:dyDescent="0.25">
      <c r="A42" s="15" t="s">
        <v>109</v>
      </c>
      <c r="B42" s="15" t="s">
        <v>110</v>
      </c>
      <c r="C42" s="15">
        <v>360000</v>
      </c>
      <c r="D42" s="15">
        <v>194991</v>
      </c>
      <c r="E42" s="49">
        <f t="shared" si="7"/>
        <v>54.164166666666667</v>
      </c>
    </row>
    <row r="43" spans="1:5" x14ac:dyDescent="0.25">
      <c r="A43" s="15"/>
      <c r="B43" s="17" t="s">
        <v>6</v>
      </c>
      <c r="C43" s="17">
        <f t="shared" ref="C43:D43" si="8">SUM(C30:C42)</f>
        <v>60736000</v>
      </c>
      <c r="D43" s="17">
        <f t="shared" si="8"/>
        <v>29039360</v>
      </c>
      <c r="E43" s="49">
        <f t="shared" si="7"/>
        <v>47.812434141201265</v>
      </c>
    </row>
    <row r="44" spans="1:5" x14ac:dyDescent="0.25">
      <c r="A44" s="20"/>
      <c r="B44" s="15"/>
      <c r="C44" s="15"/>
      <c r="D44" s="15"/>
      <c r="E44" s="49"/>
    </row>
    <row r="45" spans="1:5" x14ac:dyDescent="0.25">
      <c r="A45" s="15"/>
      <c r="B45" s="18" t="s">
        <v>23</v>
      </c>
      <c r="C45" s="18">
        <f>C43+C28+C25+C7</f>
        <v>1255712000</v>
      </c>
      <c r="D45" s="18">
        <f t="shared" ref="D45" si="9">D43+D28+D25+D7</f>
        <v>921079272</v>
      </c>
      <c r="E45" s="49">
        <f>D45/C45*100</f>
        <v>73.351156316097956</v>
      </c>
    </row>
    <row r="47" spans="1:5" x14ac:dyDescent="0.25">
      <c r="D47" s="15" t="s">
        <v>145</v>
      </c>
      <c r="E47" s="15">
        <v>49694</v>
      </c>
    </row>
  </sheetData>
  <sheetProtection formatCells="0"/>
  <mergeCells count="4">
    <mergeCell ref="E38:E39"/>
    <mergeCell ref="B1:C1"/>
    <mergeCell ref="C38:C39"/>
    <mergeCell ref="D38:D39"/>
  </mergeCells>
  <conditionalFormatting sqref="E5:E38 E40:E45">
    <cfRule type="cellIs" dxfId="25" priority="12" operator="between">
      <formula>0</formula>
      <formula>20</formula>
    </cfRule>
  </conditionalFormatting>
  <conditionalFormatting sqref="E1:E38 E40:E45">
    <cfRule type="cellIs" dxfId="24" priority="1" operator="between">
      <formula>80</formula>
      <formula>100</formula>
    </cfRule>
    <cfRule type="cellIs" dxfId="23" priority="2" operator="between">
      <formula>60</formula>
      <formula>80</formula>
    </cfRule>
    <cfRule type="cellIs" dxfId="22" priority="3" operator="between">
      <formula>40</formula>
      <formula>60</formula>
    </cfRule>
    <cfRule type="cellIs" dxfId="21" priority="4" operator="between">
      <formula>20</formula>
      <formula>40</formula>
    </cfRule>
    <cfRule type="cellIs" dxfId="20" priority="5" operator="between">
      <formula>0</formula>
      <formula>20</formula>
    </cfRule>
    <cfRule type="cellIs" dxfId="19" priority="6" operator="between">
      <formula>60</formula>
      <formula>80</formula>
    </cfRule>
    <cfRule type="cellIs" dxfId="18" priority="7" operator="between">
      <formula>40</formula>
      <formula>60</formula>
    </cfRule>
    <cfRule type="cellIs" dxfId="17" priority="8" operator="between">
      <formula>20</formula>
      <formula>40</formula>
    </cfRule>
    <cfRule type="cellIs" dxfId="16" priority="9" operator="between">
      <formula>0</formula>
      <formula>20</formula>
    </cfRule>
  </conditionalFormatting>
  <conditionalFormatting sqref="E5:E38 E40:E45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1">
      <colorScale>
        <cfvo type="percent" val="0"/>
        <cfvo type="percent" val="20"/>
        <color rgb="FFFF7128"/>
        <color rgb="FFFFEF9C"/>
      </colorScale>
    </cfRule>
  </conditionalFormatting>
  <pageMargins left="0.16" right="0.17" top="0.28000000000000003" bottom="0.15" header="0.28000000000000003" footer="0.18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L22" sqref="L22"/>
    </sheetView>
  </sheetViews>
  <sheetFormatPr defaultRowHeight="15" x14ac:dyDescent="0.25"/>
  <cols>
    <col min="1" max="1" width="9.85546875" customWidth="1"/>
    <col min="2" max="2" width="26.42578125" customWidth="1"/>
    <col min="3" max="3" width="13.5703125" customWidth="1"/>
    <col min="4" max="4" width="11.7109375" customWidth="1"/>
    <col min="5" max="5" width="11.85546875" customWidth="1"/>
  </cols>
  <sheetData>
    <row r="1" spans="1:5" x14ac:dyDescent="0.25">
      <c r="A1" s="6" t="s">
        <v>79</v>
      </c>
      <c r="B1" t="s">
        <v>147</v>
      </c>
      <c r="D1" s="53" t="s">
        <v>31</v>
      </c>
    </row>
    <row r="3" spans="1:5" ht="45" x14ac:dyDescent="0.25">
      <c r="A3" s="1" t="s">
        <v>0</v>
      </c>
      <c r="B3" s="1" t="s">
        <v>1</v>
      </c>
      <c r="C3" s="1" t="s">
        <v>2</v>
      </c>
      <c r="D3" s="10" t="s">
        <v>3</v>
      </c>
      <c r="E3" s="2" t="s">
        <v>4</v>
      </c>
    </row>
    <row r="4" spans="1:5" x14ac:dyDescent="0.25">
      <c r="A4" s="5" t="s">
        <v>24</v>
      </c>
      <c r="B4" s="8" t="s">
        <v>25</v>
      </c>
      <c r="C4" s="1"/>
      <c r="D4" s="1"/>
      <c r="E4" s="11"/>
    </row>
    <row r="5" spans="1:5" ht="18" customHeight="1" x14ac:dyDescent="0.25">
      <c r="A5" s="12" t="s">
        <v>111</v>
      </c>
      <c r="B5" s="13" t="s">
        <v>112</v>
      </c>
      <c r="C5" s="1">
        <v>11250000</v>
      </c>
      <c r="D5" s="12">
        <v>9784820</v>
      </c>
      <c r="E5" s="50">
        <f>D5/C5*100</f>
        <v>86.976177777777778</v>
      </c>
    </row>
    <row r="6" spans="1:5" ht="29.25" customHeight="1" x14ac:dyDescent="0.25">
      <c r="A6" s="12" t="s">
        <v>113</v>
      </c>
      <c r="B6" s="13" t="s">
        <v>114</v>
      </c>
      <c r="C6" s="1">
        <v>7500000</v>
      </c>
      <c r="D6" s="12">
        <v>6041750</v>
      </c>
      <c r="E6" s="50">
        <f>D6/C6*100</f>
        <v>80.556666666666672</v>
      </c>
    </row>
    <row r="7" spans="1:5" ht="30" x14ac:dyDescent="0.25">
      <c r="A7" s="12" t="s">
        <v>115</v>
      </c>
      <c r="B7" s="13" t="s">
        <v>116</v>
      </c>
      <c r="C7" s="12">
        <v>50000000</v>
      </c>
      <c r="D7" s="12">
        <v>45748780</v>
      </c>
      <c r="E7" s="50">
        <f>D7/C7*100</f>
        <v>91.497559999999993</v>
      </c>
    </row>
    <row r="8" spans="1:5" x14ac:dyDescent="0.25">
      <c r="A8" s="1"/>
      <c r="B8" s="4" t="s">
        <v>6</v>
      </c>
      <c r="C8" s="3">
        <f t="shared" ref="C8:D8" si="0">SUM(C5:C7)</f>
        <v>68750000</v>
      </c>
      <c r="D8" s="3">
        <f t="shared" si="0"/>
        <v>61575350</v>
      </c>
      <c r="E8" s="50">
        <f>D8/C8*100</f>
        <v>89.564145454545454</v>
      </c>
    </row>
    <row r="9" spans="1:5" x14ac:dyDescent="0.25">
      <c r="A9" s="5" t="s">
        <v>26</v>
      </c>
      <c r="B9" s="8" t="s">
        <v>27</v>
      </c>
      <c r="C9" s="1"/>
      <c r="D9" s="12"/>
      <c r="E9" s="50"/>
    </row>
    <row r="10" spans="1:5" ht="30" x14ac:dyDescent="0.25">
      <c r="A10" s="12" t="s">
        <v>117</v>
      </c>
      <c r="B10" s="13" t="s">
        <v>118</v>
      </c>
      <c r="C10" s="1">
        <v>3936000</v>
      </c>
      <c r="D10" s="12">
        <v>1104078</v>
      </c>
      <c r="E10" s="50">
        <f>D10/C10*100</f>
        <v>28.050762195121955</v>
      </c>
    </row>
    <row r="11" spans="1:5" x14ac:dyDescent="0.25">
      <c r="A11" s="12" t="s">
        <v>119</v>
      </c>
      <c r="B11" s="13" t="s">
        <v>120</v>
      </c>
      <c r="C11" s="1">
        <v>500000</v>
      </c>
      <c r="D11" s="12">
        <v>0</v>
      </c>
      <c r="E11" s="50">
        <f>D11/C11*100</f>
        <v>0</v>
      </c>
    </row>
    <row r="12" spans="1:5" x14ac:dyDescent="0.25">
      <c r="A12" s="12" t="s">
        <v>121</v>
      </c>
      <c r="B12" s="13" t="s">
        <v>122</v>
      </c>
      <c r="C12" s="12">
        <v>1800000</v>
      </c>
      <c r="D12" s="12">
        <v>504587</v>
      </c>
      <c r="E12" s="50">
        <f>D12/C12*100</f>
        <v>28.032611111111112</v>
      </c>
    </row>
    <row r="13" spans="1:5" x14ac:dyDescent="0.25">
      <c r="A13" s="1"/>
      <c r="B13" s="4" t="s">
        <v>6</v>
      </c>
      <c r="C13" s="3">
        <f t="shared" ref="C13:D13" si="1">SUM(C10:C12)</f>
        <v>6236000</v>
      </c>
      <c r="D13" s="3">
        <f t="shared" si="1"/>
        <v>1608665</v>
      </c>
      <c r="E13" s="50">
        <f>D13/C13*100</f>
        <v>25.796423989737011</v>
      </c>
    </row>
    <row r="14" spans="1:5" x14ac:dyDescent="0.25">
      <c r="A14" s="1"/>
      <c r="B14" s="2"/>
      <c r="C14" s="1"/>
      <c r="D14" s="12"/>
      <c r="E14" s="50"/>
    </row>
    <row r="15" spans="1:5" x14ac:dyDescent="0.25">
      <c r="A15" s="5" t="s">
        <v>28</v>
      </c>
      <c r="B15" s="8" t="s">
        <v>29</v>
      </c>
      <c r="C15" s="1"/>
      <c r="D15" s="12"/>
      <c r="E15" s="50"/>
    </row>
    <row r="16" spans="1:5" x14ac:dyDescent="0.25">
      <c r="A16" s="7" t="s">
        <v>123</v>
      </c>
      <c r="B16" s="9" t="s">
        <v>44</v>
      </c>
      <c r="C16" s="1">
        <v>4275000</v>
      </c>
      <c r="D16" s="12">
        <v>463361</v>
      </c>
      <c r="E16" s="50">
        <f t="shared" ref="E16:E23" si="2">D16/C16*100</f>
        <v>10.83885380116959</v>
      </c>
    </row>
    <row r="17" spans="1:5" x14ac:dyDescent="0.25">
      <c r="A17" s="7"/>
      <c r="B17" s="9" t="s">
        <v>144</v>
      </c>
      <c r="C17" s="12">
        <v>1275000</v>
      </c>
      <c r="D17" s="12">
        <v>0</v>
      </c>
      <c r="E17" s="50">
        <f t="shared" si="2"/>
        <v>0</v>
      </c>
    </row>
    <row r="18" spans="1:5" x14ac:dyDescent="0.25">
      <c r="A18" s="7" t="s">
        <v>124</v>
      </c>
      <c r="B18" s="9" t="s">
        <v>125</v>
      </c>
      <c r="C18" s="1">
        <v>150000</v>
      </c>
      <c r="D18" s="12">
        <v>171477</v>
      </c>
      <c r="E18" s="50">
        <f t="shared" si="2"/>
        <v>114.31800000000001</v>
      </c>
    </row>
    <row r="19" spans="1:5" x14ac:dyDescent="0.25">
      <c r="A19" s="7" t="s">
        <v>126</v>
      </c>
      <c r="B19" s="9" t="s">
        <v>127</v>
      </c>
      <c r="C19" s="1">
        <v>2459000</v>
      </c>
      <c r="D19" s="12">
        <v>705260</v>
      </c>
      <c r="E19" s="50">
        <f t="shared" si="2"/>
        <v>28.68076453843026</v>
      </c>
    </row>
    <row r="20" spans="1:5" x14ac:dyDescent="0.25">
      <c r="A20" s="7" t="s">
        <v>128</v>
      </c>
      <c r="B20" s="9" t="s">
        <v>129</v>
      </c>
      <c r="C20" s="1">
        <v>8374000</v>
      </c>
      <c r="D20" s="12">
        <v>1710697</v>
      </c>
      <c r="E20" s="50">
        <f t="shared" si="2"/>
        <v>20.42867208024839</v>
      </c>
    </row>
    <row r="21" spans="1:5" ht="18" customHeight="1" x14ac:dyDescent="0.25">
      <c r="A21" s="7" t="s">
        <v>130</v>
      </c>
      <c r="B21" s="9" t="s">
        <v>131</v>
      </c>
      <c r="C21" s="1">
        <v>1500000</v>
      </c>
      <c r="D21" s="12">
        <v>0</v>
      </c>
      <c r="E21" s="50">
        <f t="shared" si="2"/>
        <v>0</v>
      </c>
    </row>
    <row r="22" spans="1:5" x14ac:dyDescent="0.25">
      <c r="A22" s="7" t="s">
        <v>132</v>
      </c>
      <c r="B22" s="9" t="s">
        <v>133</v>
      </c>
      <c r="C22" s="1">
        <v>330000</v>
      </c>
      <c r="D22" s="12">
        <v>313221</v>
      </c>
      <c r="E22" s="50">
        <f t="shared" si="2"/>
        <v>94.915454545454551</v>
      </c>
    </row>
    <row r="23" spans="1:5" x14ac:dyDescent="0.25">
      <c r="A23" s="1"/>
      <c r="B23" s="4" t="s">
        <v>6</v>
      </c>
      <c r="C23" s="3">
        <f t="shared" ref="C23:D23" si="3">SUM(C16:C22)</f>
        <v>18363000</v>
      </c>
      <c r="D23" s="3">
        <f t="shared" si="3"/>
        <v>3364016</v>
      </c>
      <c r="E23" s="50">
        <f t="shared" si="2"/>
        <v>18.319533845232261</v>
      </c>
    </row>
    <row r="24" spans="1:5" x14ac:dyDescent="0.25">
      <c r="A24" s="1"/>
      <c r="D24" s="24"/>
      <c r="E24" s="50"/>
    </row>
    <row r="25" spans="1:5" x14ac:dyDescent="0.25">
      <c r="B25" s="3" t="s">
        <v>33</v>
      </c>
      <c r="C25" s="25">
        <f>C23+C13+C8</f>
        <v>93349000</v>
      </c>
      <c r="D25" s="25">
        <f t="shared" ref="D25" si="4">D23+D13+D8</f>
        <v>66548031</v>
      </c>
      <c r="E25" s="60">
        <f>D25/C25*100</f>
        <v>71.289495334711674</v>
      </c>
    </row>
  </sheetData>
  <conditionalFormatting sqref="E26:E1048576 E1:E24">
    <cfRule type="cellIs" dxfId="15" priority="6" operator="between">
      <formula>80</formula>
      <formula>100</formula>
    </cfRule>
    <cfRule type="cellIs" dxfId="14" priority="7" operator="between">
      <formula>60</formula>
      <formula>80</formula>
    </cfRule>
    <cfRule type="cellIs" dxfId="13" priority="8" operator="between">
      <formula>40</formula>
      <formula>60</formula>
    </cfRule>
    <cfRule type="cellIs" dxfId="12" priority="9" operator="between">
      <formula>20</formula>
      <formula>40</formula>
    </cfRule>
    <cfRule type="cellIs" dxfId="11" priority="10" operator="between">
      <formula>20</formula>
      <formula>40</formula>
    </cfRule>
    <cfRule type="cellIs" dxfId="10" priority="11" operator="between">
      <formula>0</formula>
      <formula>20</formula>
    </cfRule>
  </conditionalFormatting>
  <conditionalFormatting sqref="E2:E24">
    <cfRule type="cellIs" dxfId="9" priority="1" operator="between">
      <formula>80</formula>
      <formula>100</formula>
    </cfRule>
    <cfRule type="cellIs" dxfId="8" priority="2" operator="between">
      <formula>60</formula>
      <formula>80</formula>
    </cfRule>
    <cfRule type="cellIs" dxfId="7" priority="3" operator="between">
      <formula>40</formula>
      <formula>60</formula>
    </cfRule>
    <cfRule type="cellIs" dxfId="6" priority="4" operator="between">
      <formula>20</formula>
      <formula>40</formula>
    </cfRule>
    <cfRule type="cellIs" dxfId="5" priority="5" operator="between">
      <formula>0</formula>
      <formula>20</formula>
    </cfRule>
  </conditionalFormatting>
  <pageMargins left="0.17" right="0.17" top="0.32" bottom="0.27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1" sqref="H21"/>
    </sheetView>
  </sheetViews>
  <sheetFormatPr defaultRowHeight="15" x14ac:dyDescent="0.25"/>
  <cols>
    <col min="1" max="1" width="5.42578125" customWidth="1"/>
    <col min="2" max="2" width="21.28515625" customWidth="1"/>
    <col min="3" max="3" width="14" customWidth="1"/>
    <col min="4" max="4" width="11.85546875" customWidth="1"/>
    <col min="5" max="5" width="10.140625" customWidth="1"/>
    <col min="6" max="6" width="8.7109375" customWidth="1"/>
    <col min="7" max="7" width="6" customWidth="1"/>
    <col min="8" max="8" width="7.5703125" customWidth="1"/>
    <col min="9" max="9" width="12.42578125" customWidth="1"/>
    <col min="10" max="10" width="13.85546875" customWidth="1"/>
    <col min="11" max="11" width="11.7109375" customWidth="1"/>
    <col min="12" max="12" width="10.7109375" customWidth="1"/>
  </cols>
  <sheetData>
    <row r="1" spans="1:12" ht="18.75" x14ac:dyDescent="0.3">
      <c r="D1" s="56"/>
      <c r="E1" s="56"/>
      <c r="F1" s="57" t="s">
        <v>143</v>
      </c>
      <c r="G1" s="56"/>
      <c r="H1" s="56"/>
      <c r="I1" s="56"/>
      <c r="J1" s="56"/>
    </row>
    <row r="2" spans="1:12" ht="15.75" x14ac:dyDescent="0.25">
      <c r="C2" s="55" t="s">
        <v>49</v>
      </c>
      <c r="F2" s="46" t="s">
        <v>135</v>
      </c>
      <c r="J2" s="55" t="s">
        <v>50</v>
      </c>
    </row>
    <row r="3" spans="1:12" x14ac:dyDescent="0.25">
      <c r="A3" s="32" t="s">
        <v>58</v>
      </c>
      <c r="B3" s="3" t="s">
        <v>45</v>
      </c>
      <c r="C3" s="3" t="s">
        <v>46</v>
      </c>
      <c r="D3" s="3" t="s">
        <v>32</v>
      </c>
      <c r="E3" s="3" t="s">
        <v>47</v>
      </c>
      <c r="H3" s="33" t="s">
        <v>58</v>
      </c>
      <c r="I3" s="3" t="s">
        <v>45</v>
      </c>
      <c r="J3" s="3" t="s">
        <v>46</v>
      </c>
      <c r="K3" s="3" t="s">
        <v>32</v>
      </c>
      <c r="L3" s="3" t="s">
        <v>47</v>
      </c>
    </row>
    <row r="4" spans="1:12" x14ac:dyDescent="0.25">
      <c r="A4" s="32"/>
      <c r="B4" s="12"/>
      <c r="C4" s="12"/>
      <c r="D4" s="12"/>
      <c r="E4" s="12"/>
      <c r="H4" s="34"/>
      <c r="I4" s="12"/>
      <c r="J4" s="12"/>
      <c r="K4" s="12"/>
      <c r="L4" s="12"/>
    </row>
    <row r="5" spans="1:12" ht="30" x14ac:dyDescent="0.25">
      <c r="A5" s="32" t="s">
        <v>59</v>
      </c>
      <c r="B5" s="13" t="s">
        <v>142</v>
      </c>
      <c r="C5" s="12">
        <f>'Monthly (A)'!C7</f>
        <v>20381000</v>
      </c>
      <c r="D5" s="12">
        <f>'Monthly (A)'!D7</f>
        <v>13774195</v>
      </c>
      <c r="E5" s="36">
        <f>D5/C5*100</f>
        <v>67.583509150679561</v>
      </c>
      <c r="H5" s="32" t="s">
        <v>24</v>
      </c>
      <c r="I5" s="12" t="s">
        <v>139</v>
      </c>
      <c r="J5" s="12">
        <f>'Monthly(B)'!C8</f>
        <v>68750000</v>
      </c>
      <c r="K5" s="12">
        <f>'Monthly(B)'!D8</f>
        <v>61575350</v>
      </c>
      <c r="L5" s="36">
        <f>K5/J5*100</f>
        <v>89.564145454545454</v>
      </c>
    </row>
    <row r="6" spans="1:12" x14ac:dyDescent="0.25">
      <c r="A6" s="32" t="s">
        <v>60</v>
      </c>
      <c r="B6" s="12" t="s">
        <v>48</v>
      </c>
      <c r="C6" s="12">
        <f>'Monthly (A)'!C25</f>
        <v>1139376000</v>
      </c>
      <c r="D6" s="12">
        <f>'Monthly (A)'!D25</f>
        <v>858971876</v>
      </c>
      <c r="E6" s="36">
        <f t="shared" ref="E6:E8" si="0">D6/C6*100</f>
        <v>75.389676103410991</v>
      </c>
      <c r="H6" s="32" t="s">
        <v>26</v>
      </c>
      <c r="I6" s="12" t="s">
        <v>140</v>
      </c>
      <c r="J6" s="12">
        <f>'Monthly(B)'!C13</f>
        <v>6236000</v>
      </c>
      <c r="K6" s="12">
        <f>'Monthly(B)'!D13</f>
        <v>1608665</v>
      </c>
      <c r="L6" s="36">
        <f>K6/J6*100</f>
        <v>25.796423989737011</v>
      </c>
    </row>
    <row r="7" spans="1:12" ht="30" x14ac:dyDescent="0.25">
      <c r="A7" s="32" t="s">
        <v>61</v>
      </c>
      <c r="B7" s="12" t="s">
        <v>138</v>
      </c>
      <c r="C7" s="12">
        <f>'Monthly (A)'!C28</f>
        <v>35219000</v>
      </c>
      <c r="D7" s="12">
        <f>'Monthly (A)'!D28</f>
        <v>19293841</v>
      </c>
      <c r="E7" s="36">
        <f t="shared" si="0"/>
        <v>54.782478207785566</v>
      </c>
      <c r="H7" s="33" t="s">
        <v>28</v>
      </c>
      <c r="I7" s="13" t="s">
        <v>141</v>
      </c>
      <c r="J7" s="12">
        <f>'Monthly(B)'!C23</f>
        <v>18363000</v>
      </c>
      <c r="K7" s="12">
        <f>'Monthly(B)'!D23</f>
        <v>3364016</v>
      </c>
      <c r="L7" s="36">
        <f>K7/J7*100</f>
        <v>18.319533845232261</v>
      </c>
    </row>
    <row r="8" spans="1:12" x14ac:dyDescent="0.25">
      <c r="A8" s="32" t="s">
        <v>62</v>
      </c>
      <c r="B8" s="12" t="s">
        <v>137</v>
      </c>
      <c r="C8" s="12">
        <f>'Monthly (A)'!C43</f>
        <v>60736000</v>
      </c>
      <c r="D8" s="12">
        <f>'Monthly (A)'!D43</f>
        <v>29039360</v>
      </c>
      <c r="E8" s="36">
        <f t="shared" si="0"/>
        <v>47.812434141201265</v>
      </c>
      <c r="H8" s="32"/>
      <c r="I8" s="12"/>
      <c r="J8" s="12"/>
      <c r="K8" s="12"/>
      <c r="L8" s="36"/>
    </row>
    <row r="9" spans="1:12" x14ac:dyDescent="0.25">
      <c r="A9" s="12"/>
      <c r="B9" s="12"/>
      <c r="C9" s="12"/>
      <c r="D9" s="12"/>
      <c r="E9" s="58"/>
      <c r="H9" s="40"/>
      <c r="I9" s="41" t="s">
        <v>33</v>
      </c>
      <c r="J9" s="41">
        <f>J7+J6+J5</f>
        <v>93349000</v>
      </c>
      <c r="K9" s="41">
        <f>K7+K6+K5</f>
        <v>66548031</v>
      </c>
      <c r="L9" s="51">
        <f>K9/J9*100</f>
        <v>71.289495334711674</v>
      </c>
    </row>
    <row r="10" spans="1:12" x14ac:dyDescent="0.25">
      <c r="A10" s="12"/>
      <c r="B10" s="3" t="s">
        <v>33</v>
      </c>
      <c r="C10" s="3">
        <f>C8+C7+C6+C5</f>
        <v>1255712000</v>
      </c>
      <c r="D10" s="3">
        <f>D8+D7+D6+D5</f>
        <v>921079272</v>
      </c>
      <c r="E10" s="59">
        <f>D10/C10*100</f>
        <v>73.351156316097956</v>
      </c>
      <c r="H10" s="43"/>
      <c r="I10" s="43"/>
      <c r="J10" s="43"/>
      <c r="K10" s="43"/>
      <c r="L10" s="43"/>
    </row>
    <row r="11" spans="1:12" x14ac:dyDescent="0.25">
      <c r="F11" s="6" t="s">
        <v>51</v>
      </c>
      <c r="G11" s="6"/>
      <c r="H11" s="42"/>
      <c r="I11" s="43"/>
      <c r="J11" s="3" t="s">
        <v>65</v>
      </c>
      <c r="K11" s="3" t="s">
        <v>32</v>
      </c>
      <c r="L11" s="3" t="s">
        <v>66</v>
      </c>
    </row>
    <row r="12" spans="1:12" x14ac:dyDescent="0.25">
      <c r="B12" s="3" t="s">
        <v>63</v>
      </c>
      <c r="C12" s="3" t="s">
        <v>32</v>
      </c>
      <c r="D12" s="3" t="s">
        <v>64</v>
      </c>
      <c r="F12" t="s">
        <v>52</v>
      </c>
      <c r="G12" s="26"/>
      <c r="H12" s="42"/>
      <c r="I12" s="43"/>
      <c r="J12" s="37">
        <f>J9</f>
        <v>93349000</v>
      </c>
      <c r="K12" s="37">
        <f>K9</f>
        <v>66548031</v>
      </c>
      <c r="L12" s="35">
        <f>K12/J12*100</f>
        <v>71.289495334711674</v>
      </c>
    </row>
    <row r="13" spans="1:12" x14ac:dyDescent="0.25">
      <c r="B13" s="37">
        <f>C10</f>
        <v>1255712000</v>
      </c>
      <c r="C13" s="37">
        <f>D10</f>
        <v>921079272</v>
      </c>
      <c r="D13" s="35">
        <f>C13/B13*100</f>
        <v>73.351156316097956</v>
      </c>
      <c r="F13" t="s">
        <v>53</v>
      </c>
      <c r="G13" s="27"/>
      <c r="H13" s="42"/>
      <c r="I13" s="43"/>
      <c r="J13" s="43"/>
      <c r="K13" s="43"/>
      <c r="L13" s="44"/>
    </row>
    <row r="14" spans="1:12" x14ac:dyDescent="0.25">
      <c r="D14" s="31"/>
      <c r="F14" t="s">
        <v>54</v>
      </c>
      <c r="G14" s="29"/>
      <c r="H14" s="42"/>
      <c r="I14" s="43"/>
      <c r="J14" s="43"/>
      <c r="K14" s="43"/>
      <c r="L14" s="44"/>
    </row>
    <row r="15" spans="1:12" x14ac:dyDescent="0.25">
      <c r="F15" t="s">
        <v>55</v>
      </c>
      <c r="G15" s="30"/>
      <c r="H15" s="43"/>
      <c r="I15" s="43"/>
      <c r="J15" s="43"/>
      <c r="K15" s="43"/>
      <c r="L15" s="43"/>
    </row>
    <row r="16" spans="1:12" x14ac:dyDescent="0.25">
      <c r="F16" t="s">
        <v>56</v>
      </c>
      <c r="G16" s="28"/>
      <c r="H16" s="42"/>
      <c r="I16" s="43"/>
      <c r="J16" s="43"/>
      <c r="K16" s="43"/>
      <c r="L16" s="44"/>
    </row>
    <row r="17" spans="8:12" x14ac:dyDescent="0.25">
      <c r="H17" s="45"/>
      <c r="I17" s="43"/>
      <c r="J17" s="43"/>
      <c r="K17" s="43"/>
      <c r="L17" s="44"/>
    </row>
  </sheetData>
  <conditionalFormatting sqref="E5:E9 L5:L9">
    <cfRule type="cellIs" dxfId="4" priority="6" operator="between">
      <formula>80</formula>
      <formula>100</formula>
    </cfRule>
    <cfRule type="cellIs" dxfId="3" priority="7" operator="between">
      <formula>60</formula>
      <formula>80</formula>
    </cfRule>
    <cfRule type="cellIs" dxfId="2" priority="8" operator="between">
      <formula>40</formula>
      <formula>60</formula>
    </cfRule>
    <cfRule type="cellIs" dxfId="1" priority="9" operator="between">
      <formula>20</formula>
      <formula>40</formula>
    </cfRule>
    <cfRule type="cellIs" dxfId="0" priority="10" operator="between">
      <formula>0</formula>
      <formula>20</formula>
    </cfRule>
  </conditionalFormatting>
  <pageMargins left="0.42" right="0.33" top="0.75" bottom="0.75" header="0.27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Monthly (A)</vt:lpstr>
      <vt:lpstr>Monthly(B)</vt:lpstr>
      <vt:lpstr>Annual (A+B)</vt:lpstr>
      <vt:lpstr>'Monthly(B)'!Print_Area</vt:lpstr>
      <vt:lpstr>'Monthly (A)'!Print_Titles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2016-12-07T06:02:06Z</dcterms:modified>
</cp:coreProperties>
</file>